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D:\OwnCloud\Documents\Teaching\2016-2017\Modeling and Simulation\Homework\"/>
    </mc:Choice>
  </mc:AlternateContent>
  <bookViews>
    <workbookView xWindow="6924" yWindow="1824" windowWidth="25596" windowHeight="14184" tabRatio="500" activeTab="2"/>
  </bookViews>
  <sheets>
    <sheet name="Problem 1" sheetId="1" r:id="rId1"/>
    <sheet name="Problem 2" sheetId="2" r:id="rId2"/>
    <sheet name="Problem 3" sheetId="4" r:id="rId3"/>
    <sheet name="Problem 4" sheetId="3" r:id="rId4"/>
  </sheets>
  <definedNames>
    <definedName name="OLE_LINK1" localSheetId="0">'Problem 1'!#REF!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4" l="1"/>
  <c r="G17" i="4"/>
  <c r="F17" i="4"/>
  <c r="E17" i="4"/>
  <c r="G19" i="4"/>
  <c r="F19" i="4"/>
  <c r="E19" i="4"/>
  <c r="D19" i="4"/>
  <c r="C19" i="4"/>
  <c r="G18" i="4"/>
  <c r="F18" i="4"/>
  <c r="E18" i="4"/>
  <c r="D18" i="4"/>
  <c r="C18" i="4"/>
  <c r="C17" i="4"/>
  <c r="D17" i="4"/>
  <c r="B27" i="3"/>
  <c r="M26" i="3"/>
  <c r="M25" i="3"/>
  <c r="M24" i="3"/>
  <c r="L26" i="3"/>
  <c r="L25" i="3"/>
  <c r="L24" i="3"/>
  <c r="K26" i="3"/>
  <c r="K25" i="3"/>
  <c r="K24" i="3"/>
  <c r="J26" i="3"/>
  <c r="J25" i="3"/>
  <c r="J24" i="3"/>
  <c r="I26" i="3"/>
  <c r="I25" i="3"/>
  <c r="I24" i="3"/>
  <c r="H26" i="3"/>
  <c r="H25" i="3"/>
  <c r="H24" i="3"/>
  <c r="G26" i="3"/>
  <c r="G25" i="3"/>
  <c r="G24" i="3"/>
  <c r="F26" i="3"/>
  <c r="F25" i="3"/>
  <c r="F24" i="3"/>
  <c r="E26" i="3"/>
  <c r="E25" i="3"/>
  <c r="D26" i="3"/>
  <c r="D25" i="3"/>
  <c r="D24" i="3"/>
  <c r="C26" i="3"/>
  <c r="C25" i="3"/>
  <c r="C24" i="3"/>
  <c r="B26" i="3"/>
  <c r="B25" i="3"/>
  <c r="B24" i="3"/>
  <c r="B22" i="3"/>
  <c r="M20" i="3"/>
  <c r="L20" i="3"/>
  <c r="M19" i="3"/>
  <c r="L19" i="3"/>
  <c r="M18" i="3"/>
  <c r="L18" i="3"/>
  <c r="K20" i="3"/>
  <c r="J20" i="3"/>
  <c r="K19" i="3"/>
  <c r="J19" i="3"/>
  <c r="K18" i="3"/>
  <c r="J18" i="3"/>
  <c r="I20" i="3"/>
  <c r="H20" i="3"/>
  <c r="I19" i="3"/>
  <c r="H19" i="3"/>
  <c r="I18" i="3"/>
  <c r="H18" i="3"/>
  <c r="G20" i="3"/>
  <c r="F20" i="3"/>
  <c r="G19" i="3"/>
  <c r="F19" i="3"/>
  <c r="G18" i="3"/>
  <c r="F18" i="3"/>
  <c r="E20" i="3"/>
  <c r="D20" i="3"/>
  <c r="E19" i="3"/>
  <c r="D19" i="3"/>
  <c r="D18" i="3"/>
  <c r="C20" i="3"/>
  <c r="C19" i="3"/>
  <c r="C18" i="3"/>
  <c r="B20" i="3"/>
  <c r="B19" i="3"/>
  <c r="B18" i="3"/>
  <c r="B6" i="4"/>
  <c r="B9" i="4"/>
  <c r="C9" i="4"/>
  <c r="D9" i="4"/>
  <c r="E9" i="4"/>
  <c r="F9" i="4"/>
  <c r="G9" i="4"/>
  <c r="H9" i="4"/>
  <c r="I9" i="4"/>
  <c r="J9" i="4"/>
  <c r="K9" i="4"/>
  <c r="B10" i="4"/>
  <c r="C10" i="4"/>
  <c r="D10" i="4"/>
  <c r="E10" i="4"/>
  <c r="F10" i="4"/>
  <c r="G10" i="4"/>
  <c r="H10" i="4"/>
  <c r="I10" i="4"/>
  <c r="J10" i="4"/>
  <c r="K10" i="4"/>
  <c r="B11" i="4"/>
  <c r="C11" i="4"/>
  <c r="D11" i="4"/>
  <c r="E11" i="4"/>
  <c r="F11" i="4"/>
  <c r="G11" i="4"/>
  <c r="H11" i="4"/>
  <c r="I11" i="4"/>
  <c r="J11" i="4"/>
  <c r="K11" i="4"/>
  <c r="B13" i="4"/>
  <c r="M15" i="3"/>
  <c r="L15" i="3"/>
  <c r="K15" i="3"/>
  <c r="J15" i="3"/>
  <c r="I15" i="3"/>
  <c r="H15" i="3"/>
  <c r="G15" i="3"/>
  <c r="F15" i="3"/>
  <c r="E15" i="3"/>
  <c r="D15" i="3"/>
  <c r="C15" i="3"/>
  <c r="B15" i="3"/>
  <c r="M14" i="3"/>
  <c r="L14" i="3"/>
  <c r="K14" i="3"/>
  <c r="J14" i="3"/>
  <c r="I14" i="3"/>
  <c r="H14" i="3"/>
  <c r="G14" i="3"/>
  <c r="F14" i="3"/>
  <c r="E14" i="3"/>
  <c r="D14" i="3"/>
  <c r="C14" i="3"/>
  <c r="B14" i="3"/>
  <c r="M13" i="3"/>
  <c r="L13" i="3"/>
  <c r="K13" i="3"/>
  <c r="J13" i="3"/>
  <c r="I13" i="3"/>
  <c r="H13" i="3"/>
  <c r="G13" i="3"/>
  <c r="F13" i="3"/>
  <c r="E13" i="3"/>
  <c r="D13" i="3"/>
  <c r="C13" i="3"/>
  <c r="B13" i="3"/>
  <c r="B6" i="3"/>
  <c r="B8" i="3"/>
  <c r="B10" i="3"/>
  <c r="B14" i="2"/>
  <c r="C14" i="2"/>
  <c r="D14" i="2"/>
  <c r="E14" i="2"/>
  <c r="F14" i="2"/>
  <c r="G14" i="2"/>
  <c r="H14" i="2"/>
  <c r="I14" i="2"/>
  <c r="I15" i="2"/>
  <c r="H15" i="2"/>
  <c r="G15" i="2"/>
  <c r="F15" i="2"/>
  <c r="E15" i="2"/>
  <c r="D15" i="2"/>
  <c r="C15" i="2"/>
  <c r="B15" i="2"/>
  <c r="B11" i="2"/>
  <c r="B12" i="2"/>
  <c r="C11" i="2"/>
  <c r="C12" i="2"/>
  <c r="D11" i="2"/>
  <c r="D12" i="2"/>
  <c r="E11" i="2"/>
  <c r="E12" i="2"/>
  <c r="F11" i="2"/>
  <c r="F12" i="2"/>
  <c r="G11" i="2"/>
  <c r="G12" i="2"/>
  <c r="H11" i="2"/>
  <c r="H12" i="2"/>
  <c r="I11" i="2"/>
  <c r="I12" i="2"/>
  <c r="I13" i="2"/>
  <c r="H13" i="2"/>
  <c r="G13" i="2"/>
  <c r="F13" i="2"/>
  <c r="E13" i="2"/>
  <c r="D13" i="2"/>
  <c r="C13" i="2"/>
  <c r="B13" i="2"/>
  <c r="B9" i="2"/>
  <c r="B8" i="2"/>
  <c r="K22" i="1"/>
  <c r="K21" i="1"/>
  <c r="J22" i="1"/>
  <c r="J21" i="1"/>
  <c r="I22" i="1"/>
  <c r="I21" i="1"/>
  <c r="H22" i="1"/>
  <c r="H21" i="1"/>
  <c r="G22" i="1"/>
  <c r="G21" i="1"/>
  <c r="F22" i="1"/>
  <c r="F21" i="1"/>
  <c r="E22" i="1"/>
  <c r="E21" i="1"/>
  <c r="D22" i="1"/>
  <c r="D21" i="1"/>
  <c r="C22" i="1"/>
  <c r="C21" i="1"/>
  <c r="B22" i="1"/>
  <c r="B21" i="1"/>
  <c r="K20" i="1"/>
  <c r="K19" i="1"/>
  <c r="J20" i="1"/>
  <c r="J19" i="1"/>
  <c r="I20" i="1"/>
  <c r="I19" i="1"/>
  <c r="H20" i="1"/>
  <c r="H19" i="1"/>
  <c r="G20" i="1"/>
  <c r="G19" i="1"/>
  <c r="F20" i="1"/>
  <c r="F19" i="1"/>
  <c r="E20" i="1"/>
  <c r="E19" i="1"/>
  <c r="D20" i="1"/>
  <c r="D19" i="1"/>
  <c r="C20" i="1"/>
  <c r="C19" i="1"/>
  <c r="B20" i="1"/>
  <c r="B19" i="1"/>
  <c r="K18" i="1"/>
  <c r="K17" i="1"/>
  <c r="J18" i="1"/>
  <c r="J17" i="1"/>
  <c r="I18" i="1"/>
  <c r="I17" i="1"/>
  <c r="H18" i="1"/>
  <c r="H17" i="1"/>
  <c r="G18" i="1"/>
  <c r="G17" i="1"/>
  <c r="F18" i="1"/>
  <c r="F17" i="1"/>
  <c r="E18" i="1"/>
  <c r="E17" i="1"/>
  <c r="D18" i="1"/>
  <c r="D17" i="1"/>
  <c r="C18" i="1"/>
  <c r="C17" i="1"/>
  <c r="B18" i="1"/>
  <c r="B17" i="1"/>
  <c r="B6" i="2"/>
  <c r="K14" i="1"/>
  <c r="J14" i="1"/>
  <c r="I14" i="1"/>
  <c r="H14" i="1"/>
  <c r="G14" i="1"/>
  <c r="F14" i="1"/>
  <c r="E14" i="1"/>
  <c r="D14" i="1"/>
  <c r="C14" i="1"/>
  <c r="B14" i="1"/>
  <c r="K12" i="1"/>
  <c r="J12" i="1"/>
  <c r="I12" i="1"/>
  <c r="H12" i="1"/>
  <c r="G12" i="1"/>
  <c r="F12" i="1"/>
  <c r="E12" i="1"/>
  <c r="D12" i="1"/>
  <c r="C12" i="1"/>
  <c r="B12" i="1"/>
  <c r="K10" i="1"/>
  <c r="J10" i="1"/>
  <c r="I10" i="1"/>
  <c r="H10" i="1"/>
  <c r="G10" i="1"/>
  <c r="F10" i="1"/>
  <c r="E10" i="1"/>
  <c r="D10" i="1"/>
  <c r="C10" i="1"/>
  <c r="B10" i="1"/>
  <c r="B6" i="1"/>
</calcChain>
</file>

<file path=xl/sharedStrings.xml><?xml version="1.0" encoding="utf-8"?>
<sst xmlns="http://schemas.openxmlformats.org/spreadsheetml/2006/main" count="54" uniqueCount="38">
  <si>
    <t>Estimated Mean</t>
    <phoneticPr fontId="1" type="noConversion"/>
  </si>
  <si>
    <t>X(1) ~ X(10)</t>
  </si>
  <si>
    <t>X(11) ~ X(20)</t>
  </si>
  <si>
    <t>X(20) ~ X(30)</t>
  </si>
  <si>
    <t>Raw data</t>
  </si>
  <si>
    <t>Raw data</t>
    <phoneticPr fontId="1" type="noConversion"/>
  </si>
  <si>
    <t>Estimated mean</t>
    <phoneticPr fontId="1" type="noConversion"/>
  </si>
  <si>
    <t>Quantiles of the hypothesized distribution</t>
    <phoneticPr fontId="1" type="noConversion"/>
  </si>
  <si>
    <t>Quantiles</t>
    <phoneticPr fontId="1" type="noConversion"/>
  </si>
  <si>
    <t>Pencentiles</t>
    <phoneticPr fontId="1" type="noConversion"/>
  </si>
  <si>
    <t>Data for Q-Q plot</t>
    <phoneticPr fontId="1" type="noConversion"/>
  </si>
  <si>
    <t>Quantiles of the empirical distribution</t>
    <phoneticPr fontId="1" type="noConversion"/>
  </si>
  <si>
    <t>Sorted data and quantiles of the empirical distribution</t>
    <phoneticPr fontId="1" type="noConversion"/>
  </si>
  <si>
    <t>Value</t>
  </si>
  <si>
    <t>Count</t>
  </si>
  <si>
    <t>Min</t>
  </si>
  <si>
    <t>Max</t>
  </si>
  <si>
    <t>Cumulative Probability of the hypothesized dist.</t>
    <phoneticPr fontId="1" type="noConversion"/>
  </si>
  <si>
    <t>Probability of the hypothesized dist.</t>
    <phoneticPr fontId="1" type="noConversion"/>
  </si>
  <si>
    <t>Probability of the empirical distribution</t>
    <phoneticPr fontId="1" type="noConversion"/>
  </si>
  <si>
    <t>Cumulative Probability of the empirical distribution</t>
    <phoneticPr fontId="1" type="noConversion"/>
  </si>
  <si>
    <t>Data for P-P Plot</t>
    <phoneticPr fontId="1" type="noConversion"/>
  </si>
  <si>
    <t>2nd Min</t>
    <phoneticPr fontId="1" type="noConversion"/>
  </si>
  <si>
    <t>Gamma</t>
    <phoneticPr fontId="1" type="noConversion"/>
  </si>
  <si>
    <t>Adjusted data based on gamma</t>
    <phoneticPr fontId="1" type="noConversion"/>
  </si>
  <si>
    <t>ln(Xi)</t>
  </si>
  <si>
    <t>T</t>
  </si>
  <si>
    <t>Est. mu</t>
  </si>
  <si>
    <t>Est. sigma</t>
  </si>
  <si>
    <t>ln(Xi) - (est. mu)</t>
  </si>
  <si>
    <t>Discarded</t>
  </si>
  <si>
    <t>a_j</t>
  </si>
  <si>
    <t>∞</t>
  </si>
  <si>
    <t>N_j</t>
  </si>
  <si>
    <t>j</t>
  </si>
  <si>
    <t>np_j</t>
  </si>
  <si>
    <t>(N_j-np_j)^1/(np_j)</t>
  </si>
  <si>
    <t>Chi_square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</si>
</sst>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"/>
  </numFmts>
  <fonts count="8" x14ac:knownFonts="1">
    <font>
      <sz val="12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sz val="12"/>
      <color rgb="FF000000"/>
      <name val="DengXian"/>
    </font>
    <font>
      <u/>
      <sz val="12"/>
      <color theme="10"/>
      <name val="DengXian"/>
      <family val="2"/>
      <charset val="134"/>
      <scheme val="minor"/>
    </font>
    <font>
      <u/>
      <sz val="12"/>
      <color theme="11"/>
      <name val="DengXian"/>
      <family val="2"/>
      <charset val="134"/>
      <scheme val="minor"/>
    </font>
    <font>
      <sz val="12"/>
      <color rgb="FF000000"/>
      <name val="DengXian"/>
      <family val="3"/>
      <charset val="134"/>
      <scheme val="minor"/>
    </font>
    <font>
      <sz val="11"/>
      <color theme="1"/>
      <name val="Calibri"/>
    </font>
    <font>
      <sz val="11"/>
      <color theme="1"/>
      <name val="DengXian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/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/>
    <xf numFmtId="0" fontId="5" fillId="0" borderId="0" xfId="0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vertical="center"/>
    </xf>
    <xf numFmtId="0" fontId="6" fillId="0" borderId="0" xfId="0" applyFont="1" applyAlignment="1">
      <alignment horizontal="left" vertical="center" indent="3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2" fontId="2" fillId="0" borderId="0" xfId="0" applyNumberFormat="1" applyFont="1" applyAlignment="1">
      <alignment horizontal="right" vertical="center"/>
    </xf>
    <xf numFmtId="2" fontId="0" fillId="0" borderId="0" xfId="0" applyNumberFormat="1" applyAlignment="1">
      <alignment horizontal="center"/>
    </xf>
    <xf numFmtId="0" fontId="7" fillId="0" borderId="0" xfId="0" applyFont="1"/>
    <xf numFmtId="1" fontId="0" fillId="0" borderId="0" xfId="0" applyNumberFormat="1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workbookViewId="0">
      <selection activeCell="A26" sqref="A26"/>
    </sheetView>
  </sheetViews>
  <sheetFormatPr defaultColWidth="10.81640625" defaultRowHeight="15.6" x14ac:dyDescent="0.3"/>
  <cols>
    <col min="1" max="1" width="16.81640625" customWidth="1"/>
  </cols>
  <sheetData>
    <row r="1" spans="1:11" ht="16.05" x14ac:dyDescent="0.3">
      <c r="A1" s="1" t="s">
        <v>4</v>
      </c>
    </row>
    <row r="2" spans="1:11" ht="16.05" x14ac:dyDescent="0.3">
      <c r="A2" s="1"/>
      <c r="B2">
        <v>5.07</v>
      </c>
      <c r="C2">
        <v>2.7</v>
      </c>
      <c r="D2">
        <v>0.28999999999999998</v>
      </c>
      <c r="E2">
        <v>1.23</v>
      </c>
      <c r="F2">
        <v>4</v>
      </c>
      <c r="G2">
        <v>5.18</v>
      </c>
      <c r="H2">
        <v>2.63</v>
      </c>
      <c r="I2">
        <v>1.1200000000000001</v>
      </c>
      <c r="J2">
        <v>1.43</v>
      </c>
      <c r="K2">
        <v>8.27</v>
      </c>
    </row>
    <row r="3" spans="1:11" ht="16.05" x14ac:dyDescent="0.3">
      <c r="A3" s="1"/>
      <c r="B3">
        <v>7.51</v>
      </c>
      <c r="C3">
        <v>2.04</v>
      </c>
      <c r="D3">
        <v>3.05</v>
      </c>
      <c r="E3">
        <v>1.5</v>
      </c>
      <c r="F3">
        <v>3.14</v>
      </c>
      <c r="G3">
        <v>4.9800000000000004</v>
      </c>
      <c r="H3">
        <v>1.91</v>
      </c>
      <c r="I3">
        <v>1.54</v>
      </c>
      <c r="J3">
        <v>8.07</v>
      </c>
      <c r="K3">
        <v>6.24</v>
      </c>
    </row>
    <row r="4" spans="1:11" ht="16.05" x14ac:dyDescent="0.3">
      <c r="A4" s="1"/>
      <c r="B4">
        <v>5.82</v>
      </c>
      <c r="C4">
        <v>0.71</v>
      </c>
      <c r="D4">
        <v>9.5299999999999994</v>
      </c>
      <c r="E4">
        <v>4.5999999999999996</v>
      </c>
      <c r="F4">
        <v>5.76</v>
      </c>
      <c r="G4">
        <v>0.71</v>
      </c>
      <c r="H4">
        <v>9.5</v>
      </c>
      <c r="I4">
        <v>1.03</v>
      </c>
      <c r="J4">
        <v>0.7</v>
      </c>
      <c r="K4">
        <v>2.78</v>
      </c>
    </row>
    <row r="5" spans="1:11" ht="16.05" x14ac:dyDescent="0.3">
      <c r="A5" s="1"/>
    </row>
    <row r="6" spans="1:11" ht="16.05" x14ac:dyDescent="0.3">
      <c r="A6" s="1" t="s">
        <v>0</v>
      </c>
      <c r="B6">
        <f>AVERAGE(B2:K4)</f>
        <v>3.7679999999999998</v>
      </c>
    </row>
    <row r="7" spans="1:11" x14ac:dyDescent="0.3">
      <c r="A7" s="1"/>
    </row>
    <row r="8" spans="1:11" x14ac:dyDescent="0.3">
      <c r="A8" s="14" t="s">
        <v>12</v>
      </c>
      <c r="B8" s="14"/>
      <c r="C8" s="14"/>
      <c r="D8" s="14"/>
      <c r="E8" s="14"/>
    </row>
    <row r="9" spans="1:11" x14ac:dyDescent="0.3">
      <c r="A9" s="1" t="s">
        <v>1</v>
      </c>
      <c r="B9">
        <v>0.28999999999999998</v>
      </c>
      <c r="C9">
        <v>0.7</v>
      </c>
      <c r="D9">
        <v>0.71</v>
      </c>
      <c r="E9">
        <v>0.71</v>
      </c>
      <c r="F9">
        <v>1.03</v>
      </c>
      <c r="G9">
        <v>1.1200000000000001</v>
      </c>
      <c r="H9">
        <v>1.23</v>
      </c>
      <c r="I9">
        <v>1.43</v>
      </c>
      <c r="J9">
        <v>1.5</v>
      </c>
      <c r="K9">
        <v>1.54</v>
      </c>
    </row>
    <row r="10" spans="1:11" ht="16.05" x14ac:dyDescent="0.3">
      <c r="A10" s="1" t="s">
        <v>9</v>
      </c>
      <c r="B10" s="2">
        <f t="shared" ref="B10:K10" si="0">(COLUMN()-1-0.5)/30</f>
        <v>1.6666666666666666E-2</v>
      </c>
      <c r="C10" s="2">
        <f t="shared" si="0"/>
        <v>0.05</v>
      </c>
      <c r="D10" s="2">
        <f t="shared" si="0"/>
        <v>8.3333333333333329E-2</v>
      </c>
      <c r="E10" s="2">
        <f t="shared" si="0"/>
        <v>0.11666666666666667</v>
      </c>
      <c r="F10" s="2">
        <f t="shared" si="0"/>
        <v>0.15</v>
      </c>
      <c r="G10" s="2">
        <f t="shared" si="0"/>
        <v>0.18333333333333332</v>
      </c>
      <c r="H10" s="2">
        <f t="shared" si="0"/>
        <v>0.21666666666666667</v>
      </c>
      <c r="I10" s="2">
        <f t="shared" si="0"/>
        <v>0.25</v>
      </c>
      <c r="J10" s="2">
        <f t="shared" si="0"/>
        <v>0.28333333333333333</v>
      </c>
      <c r="K10" s="2">
        <f t="shared" si="0"/>
        <v>0.31666666666666665</v>
      </c>
    </row>
    <row r="11" spans="1:11" ht="16.05" x14ac:dyDescent="0.3">
      <c r="A11" s="1" t="s">
        <v>2</v>
      </c>
      <c r="B11">
        <v>1.91</v>
      </c>
      <c r="C11">
        <v>2.04</v>
      </c>
      <c r="D11">
        <v>2.63</v>
      </c>
      <c r="E11">
        <v>2.7</v>
      </c>
      <c r="F11">
        <v>2.78</v>
      </c>
      <c r="G11">
        <v>3.05</v>
      </c>
      <c r="H11">
        <v>3.14</v>
      </c>
      <c r="I11">
        <v>4</v>
      </c>
      <c r="J11">
        <v>4.5999999999999996</v>
      </c>
      <c r="K11">
        <v>4.9800000000000004</v>
      </c>
    </row>
    <row r="12" spans="1:11" ht="16.05" x14ac:dyDescent="0.3">
      <c r="A12" s="1" t="s">
        <v>9</v>
      </c>
      <c r="B12" s="2">
        <f t="shared" ref="B12:K12" si="1">(COLUMN()+9-0.5)/30</f>
        <v>0.35</v>
      </c>
      <c r="C12" s="2">
        <f t="shared" si="1"/>
        <v>0.38333333333333336</v>
      </c>
      <c r="D12" s="2">
        <f t="shared" si="1"/>
        <v>0.41666666666666669</v>
      </c>
      <c r="E12" s="2">
        <f t="shared" si="1"/>
        <v>0.45</v>
      </c>
      <c r="F12" s="2">
        <f t="shared" si="1"/>
        <v>0.48333333333333334</v>
      </c>
      <c r="G12" s="2">
        <f t="shared" si="1"/>
        <v>0.51666666666666672</v>
      </c>
      <c r="H12" s="2">
        <f t="shared" si="1"/>
        <v>0.55000000000000004</v>
      </c>
      <c r="I12" s="2">
        <f t="shared" si="1"/>
        <v>0.58333333333333337</v>
      </c>
      <c r="J12" s="2">
        <f t="shared" si="1"/>
        <v>0.6166666666666667</v>
      </c>
      <c r="K12" s="2">
        <f t="shared" si="1"/>
        <v>0.65</v>
      </c>
    </row>
    <row r="13" spans="1:11" ht="16.05" x14ac:dyDescent="0.3">
      <c r="A13" s="1" t="s">
        <v>3</v>
      </c>
      <c r="B13">
        <v>5.07</v>
      </c>
      <c r="C13">
        <v>5.18</v>
      </c>
      <c r="D13">
        <v>5.76</v>
      </c>
      <c r="E13">
        <v>5.82</v>
      </c>
      <c r="F13">
        <v>6.24</v>
      </c>
      <c r="G13">
        <v>7.51</v>
      </c>
      <c r="H13">
        <v>8.07</v>
      </c>
      <c r="I13">
        <v>8.27</v>
      </c>
      <c r="J13">
        <v>9.5</v>
      </c>
      <c r="K13">
        <v>9.5299999999999994</v>
      </c>
    </row>
    <row r="14" spans="1:11" ht="16.05" x14ac:dyDescent="0.3">
      <c r="A14" s="1" t="s">
        <v>9</v>
      </c>
      <c r="B14" s="2">
        <f t="shared" ref="B14:K14" si="2">(COLUMN()+19-0.5)/30</f>
        <v>0.68333333333333335</v>
      </c>
      <c r="C14" s="2">
        <f t="shared" si="2"/>
        <v>0.71666666666666667</v>
      </c>
      <c r="D14" s="2">
        <f t="shared" si="2"/>
        <v>0.75</v>
      </c>
      <c r="E14" s="2">
        <f t="shared" si="2"/>
        <v>0.78333333333333333</v>
      </c>
      <c r="F14" s="2">
        <f t="shared" si="2"/>
        <v>0.81666666666666665</v>
      </c>
      <c r="G14" s="2">
        <f t="shared" si="2"/>
        <v>0.85</v>
      </c>
      <c r="H14" s="2">
        <f t="shared" si="2"/>
        <v>0.8833333333333333</v>
      </c>
      <c r="I14" s="2">
        <f t="shared" si="2"/>
        <v>0.91666666666666663</v>
      </c>
      <c r="J14" s="2">
        <f t="shared" si="2"/>
        <v>0.95</v>
      </c>
      <c r="K14" s="2">
        <f t="shared" si="2"/>
        <v>0.98333333333333328</v>
      </c>
    </row>
    <row r="16" spans="1:11" x14ac:dyDescent="0.3">
      <c r="A16" s="14" t="s">
        <v>7</v>
      </c>
      <c r="B16" s="14"/>
      <c r="C16" s="14"/>
      <c r="D16" s="14"/>
      <c r="E16" s="14"/>
    </row>
    <row r="17" spans="1:31" x14ac:dyDescent="0.3">
      <c r="A17" s="5" t="s">
        <v>8</v>
      </c>
      <c r="B17" s="6">
        <f t="shared" ref="B17:K17" si="3">LN(1-B18)*-3.768</f>
        <v>6.3329221816124687E-2</v>
      </c>
      <c r="C17" s="6">
        <f t="shared" si="3"/>
        <v>0.19327313325229056</v>
      </c>
      <c r="D17" s="6">
        <f t="shared" si="3"/>
        <v>0.32785886849692508</v>
      </c>
      <c r="E17" s="6">
        <f t="shared" si="3"/>
        <v>0.46743038018848038</v>
      </c>
      <c r="F17" s="6">
        <f t="shared" si="3"/>
        <v>0.61237132634761593</v>
      </c>
      <c r="G17" s="6">
        <f t="shared" si="3"/>
        <v>0.76311142717203428</v>
      </c>
      <c r="H17" s="6">
        <f t="shared" si="3"/>
        <v>0.92013414720937459</v>
      </c>
      <c r="I17" s="6">
        <f t="shared" si="3"/>
        <v>1.0839860489983104</v>
      </c>
      <c r="J17" s="6">
        <f t="shared" si="3"/>
        <v>1.255288274519532</v>
      </c>
      <c r="K17" s="6">
        <f t="shared" si="3"/>
        <v>1.4347507631110434</v>
      </c>
    </row>
    <row r="18" spans="1:31" x14ac:dyDescent="0.3">
      <c r="A18" s="1" t="s">
        <v>9</v>
      </c>
      <c r="B18" s="2">
        <f t="shared" ref="B18:K18" si="4">(COLUMN()-1-0.5)/30</f>
        <v>1.6666666666666666E-2</v>
      </c>
      <c r="C18" s="2">
        <f t="shared" si="4"/>
        <v>0.05</v>
      </c>
      <c r="D18" s="2">
        <f t="shared" si="4"/>
        <v>8.3333333333333329E-2</v>
      </c>
      <c r="E18" s="2">
        <f t="shared" si="4"/>
        <v>0.11666666666666667</v>
      </c>
      <c r="F18" s="2">
        <f t="shared" si="4"/>
        <v>0.15</v>
      </c>
      <c r="G18" s="2">
        <f t="shared" si="4"/>
        <v>0.18333333333333332</v>
      </c>
      <c r="H18" s="2">
        <f t="shared" si="4"/>
        <v>0.21666666666666667</v>
      </c>
      <c r="I18" s="2">
        <f t="shared" si="4"/>
        <v>0.25</v>
      </c>
      <c r="J18" s="2">
        <f t="shared" si="4"/>
        <v>0.28333333333333333</v>
      </c>
      <c r="K18" s="2">
        <f t="shared" si="4"/>
        <v>0.31666666666666665</v>
      </c>
    </row>
    <row r="19" spans="1:31" x14ac:dyDescent="0.3">
      <c r="A19" s="5" t="s">
        <v>8</v>
      </c>
      <c r="B19" s="6">
        <f t="shared" ref="B19:K19" si="5">LN(1-B20)*-3.768</f>
        <v>1.6231900278363673</v>
      </c>
      <c r="C19" s="6">
        <f t="shared" si="5"/>
        <v>1.8215516156094373</v>
      </c>
      <c r="D19" s="6">
        <f t="shared" si="5"/>
        <v>2.030938814760765</v>
      </c>
      <c r="E19" s="6">
        <f t="shared" si="5"/>
        <v>2.2526498188471775</v>
      </c>
      <c r="F19" s="6">
        <f t="shared" si="5"/>
        <v>2.4882265239528447</v>
      </c>
      <c r="G19" s="6">
        <f t="shared" si="5"/>
        <v>2.7395196230638414</v>
      </c>
      <c r="H19" s="6">
        <f t="shared" si="5"/>
        <v>3.0087769993485636</v>
      </c>
      <c r="I19" s="6">
        <f t="shared" si="5"/>
        <v>3.2987662023494955</v>
      </c>
      <c r="J19" s="6">
        <f t="shared" si="5"/>
        <v>3.6129481048318395</v>
      </c>
      <c r="K19" s="6">
        <f t="shared" si="5"/>
        <v>3.9557297651110179</v>
      </c>
    </row>
    <row r="20" spans="1:31" x14ac:dyDescent="0.3">
      <c r="A20" s="1" t="s">
        <v>9</v>
      </c>
      <c r="B20" s="2">
        <f t="shared" ref="B20:K20" si="6">(COLUMN()+9-0.5)/30</f>
        <v>0.35</v>
      </c>
      <c r="C20" s="2">
        <f t="shared" si="6"/>
        <v>0.38333333333333336</v>
      </c>
      <c r="D20" s="2">
        <f t="shared" si="6"/>
        <v>0.41666666666666669</v>
      </c>
      <c r="E20" s="2">
        <f t="shared" si="6"/>
        <v>0.45</v>
      </c>
      <c r="F20" s="2">
        <f t="shared" si="6"/>
        <v>0.48333333333333334</v>
      </c>
      <c r="G20" s="2">
        <f t="shared" si="6"/>
        <v>0.51666666666666672</v>
      </c>
      <c r="H20" s="2">
        <f t="shared" si="6"/>
        <v>0.55000000000000004</v>
      </c>
      <c r="I20" s="2">
        <f t="shared" si="6"/>
        <v>0.58333333333333337</v>
      </c>
      <c r="J20" s="2">
        <f t="shared" si="6"/>
        <v>0.6166666666666667</v>
      </c>
      <c r="K20" s="2">
        <f t="shared" si="6"/>
        <v>0.65</v>
      </c>
    </row>
    <row r="21" spans="1:31" x14ac:dyDescent="0.3">
      <c r="A21" s="5" t="s">
        <v>8</v>
      </c>
      <c r="B21" s="6">
        <f t="shared" ref="B21:K21" si="7">LN(1-B22)*-3.768</f>
        <v>4.3328442369537283</v>
      </c>
      <c r="C21" s="6">
        <f t="shared" si="7"/>
        <v>4.7519424300490529</v>
      </c>
      <c r="D21" s="6">
        <f t="shared" si="7"/>
        <v>5.2235571526997475</v>
      </c>
      <c r="E21" s="6">
        <f t="shared" si="7"/>
        <v>5.7627611315378049</v>
      </c>
      <c r="F21" s="6">
        <f t="shared" si="7"/>
        <v>6.3922209225486144</v>
      </c>
      <c r="G21" s="6">
        <f t="shared" si="7"/>
        <v>7.1483481030499991</v>
      </c>
      <c r="H21" s="6">
        <f t="shared" si="7"/>
        <v>8.095300868812453</v>
      </c>
      <c r="I21" s="6">
        <f t="shared" si="7"/>
        <v>9.3631282564011826</v>
      </c>
      <c r="J21" s="6">
        <f t="shared" si="7"/>
        <v>11.287919206751434</v>
      </c>
      <c r="K21" s="6">
        <f t="shared" si="7"/>
        <v>15.427490310452864</v>
      </c>
    </row>
    <row r="22" spans="1:31" x14ac:dyDescent="0.3">
      <c r="A22" s="1" t="s">
        <v>9</v>
      </c>
      <c r="B22" s="2">
        <f t="shared" ref="B22:K22" si="8">(COLUMN()+19-0.5)/30</f>
        <v>0.68333333333333335</v>
      </c>
      <c r="C22" s="2">
        <f t="shared" si="8"/>
        <v>0.71666666666666667</v>
      </c>
      <c r="D22" s="2">
        <f t="shared" si="8"/>
        <v>0.75</v>
      </c>
      <c r="E22" s="2">
        <f t="shared" si="8"/>
        <v>0.78333333333333333</v>
      </c>
      <c r="F22" s="2">
        <f t="shared" si="8"/>
        <v>0.81666666666666665</v>
      </c>
      <c r="G22" s="2">
        <f t="shared" si="8"/>
        <v>0.85</v>
      </c>
      <c r="H22" s="2">
        <f t="shared" si="8"/>
        <v>0.8833333333333333</v>
      </c>
      <c r="I22" s="2">
        <f t="shared" si="8"/>
        <v>0.91666666666666663</v>
      </c>
      <c r="J22" s="2">
        <f t="shared" si="8"/>
        <v>0.95</v>
      </c>
      <c r="K22" s="2">
        <f t="shared" si="8"/>
        <v>0.98333333333333328</v>
      </c>
    </row>
    <row r="24" spans="1:31" x14ac:dyDescent="0.3">
      <c r="A24" s="14" t="s">
        <v>10</v>
      </c>
      <c r="B24" s="14"/>
      <c r="C24" s="14"/>
      <c r="D24" s="14"/>
      <c r="E24" s="14"/>
    </row>
    <row r="25" spans="1:31" x14ac:dyDescent="0.3">
      <c r="A25" s="14" t="s">
        <v>7</v>
      </c>
      <c r="B25" s="14"/>
      <c r="C25" s="14"/>
      <c r="D25" s="14"/>
      <c r="E25" s="14"/>
    </row>
    <row r="26" spans="1:31" x14ac:dyDescent="0.3">
      <c r="B26" s="3">
        <v>0.06</v>
      </c>
      <c r="C26" s="3">
        <v>0.19</v>
      </c>
      <c r="D26" s="3">
        <v>0.33</v>
      </c>
      <c r="E26" s="3">
        <v>0.47</v>
      </c>
      <c r="F26" s="3">
        <v>0.61</v>
      </c>
      <c r="G26" s="3">
        <v>0.76</v>
      </c>
      <c r="H26" s="3">
        <v>0.92</v>
      </c>
      <c r="I26" s="3">
        <v>1.08</v>
      </c>
      <c r="J26" s="3">
        <v>1.26</v>
      </c>
      <c r="K26" s="3">
        <v>1.43</v>
      </c>
      <c r="L26" s="3">
        <v>1.62</v>
      </c>
      <c r="M26" s="3">
        <v>1.82</v>
      </c>
      <c r="N26" s="3">
        <v>2.0299999999999998</v>
      </c>
      <c r="O26" s="3">
        <v>2.25</v>
      </c>
      <c r="P26" s="3">
        <v>2.4900000000000002</v>
      </c>
      <c r="Q26" s="3">
        <v>2.74</v>
      </c>
      <c r="R26" s="3">
        <v>3.01</v>
      </c>
      <c r="S26" s="3">
        <v>3.3</v>
      </c>
      <c r="T26" s="3">
        <v>3.61</v>
      </c>
      <c r="U26" s="3">
        <v>3.96</v>
      </c>
      <c r="V26" s="3">
        <v>4.33</v>
      </c>
      <c r="W26" s="3">
        <v>4.75</v>
      </c>
      <c r="X26" s="3">
        <v>5.22</v>
      </c>
      <c r="Y26" s="3">
        <v>5.76</v>
      </c>
      <c r="Z26" s="3">
        <v>6.39</v>
      </c>
      <c r="AA26" s="3">
        <v>7.15</v>
      </c>
      <c r="AB26" s="3">
        <v>8.1</v>
      </c>
      <c r="AC26" s="3">
        <v>9.36</v>
      </c>
      <c r="AD26" s="3">
        <v>11.29</v>
      </c>
      <c r="AE26" s="3">
        <v>15.43</v>
      </c>
    </row>
    <row r="27" spans="1:31" x14ac:dyDescent="0.3">
      <c r="A27" s="14" t="s">
        <v>11</v>
      </c>
      <c r="B27" s="14"/>
      <c r="C27" s="14"/>
      <c r="D27" s="14"/>
      <c r="E27" s="1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x14ac:dyDescent="0.3">
      <c r="B28" s="7">
        <v>0.28999999999999998</v>
      </c>
      <c r="C28" s="7">
        <v>0.7</v>
      </c>
      <c r="D28" s="7">
        <v>0.71</v>
      </c>
      <c r="E28" s="7">
        <v>0.71</v>
      </c>
      <c r="F28" s="7">
        <v>1.03</v>
      </c>
      <c r="G28" s="7">
        <v>1.1200000000000001</v>
      </c>
      <c r="H28" s="7">
        <v>1.23</v>
      </c>
      <c r="I28" s="7">
        <v>1.43</v>
      </c>
      <c r="J28" s="7">
        <v>1.5</v>
      </c>
      <c r="K28" s="7">
        <v>1.54</v>
      </c>
      <c r="L28" s="7">
        <v>1.91</v>
      </c>
      <c r="M28" s="7">
        <v>2.04</v>
      </c>
      <c r="N28" s="7">
        <v>2.63</v>
      </c>
      <c r="O28" s="7">
        <v>2.7</v>
      </c>
      <c r="P28" s="7">
        <v>2.78</v>
      </c>
      <c r="Q28" s="7">
        <v>3.05</v>
      </c>
      <c r="R28" s="7">
        <v>3.14</v>
      </c>
      <c r="S28" s="7">
        <v>4</v>
      </c>
      <c r="T28" s="7">
        <v>4.5999999999999996</v>
      </c>
      <c r="U28" s="7">
        <v>4.9800000000000004</v>
      </c>
      <c r="V28" s="7">
        <v>5.07</v>
      </c>
      <c r="W28" s="7">
        <v>5.18</v>
      </c>
      <c r="X28" s="7">
        <v>5.76</v>
      </c>
      <c r="Y28" s="7">
        <v>5.82</v>
      </c>
      <c r="Z28" s="7">
        <v>6.24</v>
      </c>
      <c r="AA28" s="7">
        <v>7.51</v>
      </c>
      <c r="AB28" s="7">
        <v>8.07</v>
      </c>
      <c r="AC28" s="7">
        <v>8.27</v>
      </c>
      <c r="AD28" s="7">
        <v>9.5</v>
      </c>
      <c r="AE28" s="7">
        <v>9.5299999999999994</v>
      </c>
    </row>
    <row r="31" spans="1:31" x14ac:dyDescent="0.3">
      <c r="B31" s="3"/>
      <c r="C31" s="7"/>
    </row>
    <row r="32" spans="1:31" x14ac:dyDescent="0.3">
      <c r="B32" s="3"/>
      <c r="C32" s="7"/>
    </row>
    <row r="33" spans="2:3" x14ac:dyDescent="0.3">
      <c r="B33" s="3"/>
      <c r="C33" s="7"/>
    </row>
    <row r="34" spans="2:3" x14ac:dyDescent="0.3">
      <c r="B34" s="3"/>
      <c r="C34" s="7"/>
    </row>
    <row r="35" spans="2:3" x14ac:dyDescent="0.3">
      <c r="B35" s="3"/>
      <c r="C35" s="7"/>
    </row>
    <row r="36" spans="2:3" x14ac:dyDescent="0.3">
      <c r="B36" s="3"/>
      <c r="C36" s="7"/>
    </row>
    <row r="37" spans="2:3" x14ac:dyDescent="0.3">
      <c r="B37" s="3"/>
      <c r="C37" s="7"/>
    </row>
    <row r="38" spans="2:3" x14ac:dyDescent="0.3">
      <c r="B38" s="3"/>
      <c r="C38" s="7"/>
    </row>
    <row r="39" spans="2:3" x14ac:dyDescent="0.3">
      <c r="B39" s="3"/>
      <c r="C39" s="7"/>
    </row>
    <row r="40" spans="2:3" x14ac:dyDescent="0.3">
      <c r="B40" s="3"/>
      <c r="C40" s="7"/>
    </row>
    <row r="41" spans="2:3" x14ac:dyDescent="0.3">
      <c r="B41" s="3"/>
      <c r="C41" s="7"/>
    </row>
    <row r="42" spans="2:3" x14ac:dyDescent="0.3">
      <c r="B42" s="3"/>
      <c r="C42" s="7"/>
    </row>
    <row r="43" spans="2:3" x14ac:dyDescent="0.3">
      <c r="B43" s="3"/>
      <c r="C43" s="7"/>
    </row>
    <row r="44" spans="2:3" x14ac:dyDescent="0.3">
      <c r="B44" s="3"/>
      <c r="C44" s="7"/>
    </row>
    <row r="45" spans="2:3" x14ac:dyDescent="0.3">
      <c r="B45" s="3"/>
      <c r="C45" s="7"/>
    </row>
    <row r="46" spans="2:3" x14ac:dyDescent="0.3">
      <c r="B46" s="3"/>
      <c r="C46" s="7"/>
    </row>
    <row r="47" spans="2:3" x14ac:dyDescent="0.3">
      <c r="B47" s="3"/>
      <c r="C47" s="7"/>
    </row>
    <row r="48" spans="2:3" x14ac:dyDescent="0.3">
      <c r="B48" s="3"/>
      <c r="C48" s="7"/>
    </row>
    <row r="49" spans="2:3" x14ac:dyDescent="0.3">
      <c r="B49" s="3"/>
      <c r="C49" s="7"/>
    </row>
    <row r="50" spans="2:3" x14ac:dyDescent="0.3">
      <c r="B50" s="3"/>
      <c r="C50" s="7"/>
    </row>
    <row r="51" spans="2:3" x14ac:dyDescent="0.3">
      <c r="B51" s="3"/>
      <c r="C51" s="7"/>
    </row>
    <row r="52" spans="2:3" x14ac:dyDescent="0.3">
      <c r="B52" s="3"/>
      <c r="C52" s="7"/>
    </row>
    <row r="53" spans="2:3" x14ac:dyDescent="0.3">
      <c r="B53" s="3"/>
      <c r="C53" s="7"/>
    </row>
    <row r="54" spans="2:3" x14ac:dyDescent="0.3">
      <c r="B54" s="3"/>
      <c r="C54" s="7"/>
    </row>
    <row r="55" spans="2:3" x14ac:dyDescent="0.3">
      <c r="B55" s="3"/>
      <c r="C55" s="7"/>
    </row>
    <row r="56" spans="2:3" x14ac:dyDescent="0.3">
      <c r="B56" s="3"/>
      <c r="C56" s="7"/>
    </row>
    <row r="57" spans="2:3" x14ac:dyDescent="0.3">
      <c r="B57" s="3"/>
      <c r="C57" s="7"/>
    </row>
    <row r="58" spans="2:3" x14ac:dyDescent="0.3">
      <c r="B58" s="3"/>
      <c r="C58" s="7"/>
    </row>
    <row r="59" spans="2:3" x14ac:dyDescent="0.3">
      <c r="B59" s="3"/>
      <c r="C59" s="7"/>
    </row>
    <row r="60" spans="2:3" x14ac:dyDescent="0.3">
      <c r="B60" s="3"/>
      <c r="C60" s="7"/>
    </row>
  </sheetData>
  <sortState ref="A8:A37">
    <sortCondition ref="A8:A37"/>
  </sortState>
  <mergeCells count="5">
    <mergeCell ref="A16:E16"/>
    <mergeCell ref="A8:E8"/>
    <mergeCell ref="A24:E24"/>
    <mergeCell ref="A25:E25"/>
    <mergeCell ref="A27:E27"/>
  </mergeCells>
  <phoneticPr fontId="1" type="noConversion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A6" sqref="A6:B6"/>
    </sheetView>
  </sheetViews>
  <sheetFormatPr defaultColWidth="8.81640625" defaultRowHeight="15.6" x14ac:dyDescent="0.3"/>
  <cols>
    <col min="1" max="1" width="24" style="10" customWidth="1"/>
    <col min="3" max="3" width="9.1796875" customWidth="1"/>
  </cols>
  <sheetData>
    <row r="1" spans="1:13" x14ac:dyDescent="0.3">
      <c r="A1" s="10" t="s">
        <v>5</v>
      </c>
    </row>
    <row r="2" spans="1:13" x14ac:dyDescent="0.3">
      <c r="B2" s="3">
        <v>3</v>
      </c>
      <c r="C2" s="3">
        <v>0</v>
      </c>
      <c r="D2" s="3">
        <v>7</v>
      </c>
      <c r="E2" s="3">
        <v>2</v>
      </c>
      <c r="F2" s="3">
        <v>6</v>
      </c>
      <c r="G2" s="3">
        <v>4</v>
      </c>
      <c r="H2" s="3">
        <v>3</v>
      </c>
      <c r="I2" s="3">
        <v>4</v>
      </c>
      <c r="J2" s="3">
        <v>3</v>
      </c>
      <c r="K2" s="3">
        <v>4</v>
      </c>
      <c r="L2">
        <v>5</v>
      </c>
      <c r="M2">
        <v>0</v>
      </c>
    </row>
    <row r="3" spans="1:13" x14ac:dyDescent="0.3">
      <c r="B3" s="3">
        <v>0</v>
      </c>
      <c r="C3" s="3">
        <v>3</v>
      </c>
      <c r="D3" s="3">
        <v>2</v>
      </c>
      <c r="E3" s="3">
        <v>1</v>
      </c>
      <c r="F3" s="3">
        <v>0</v>
      </c>
      <c r="G3" s="3">
        <v>3</v>
      </c>
      <c r="H3" s="3">
        <v>4</v>
      </c>
      <c r="I3" s="3">
        <v>4</v>
      </c>
      <c r="J3" s="3">
        <v>7</v>
      </c>
      <c r="K3" s="3">
        <v>2</v>
      </c>
      <c r="L3">
        <v>3</v>
      </c>
      <c r="M3">
        <v>6</v>
      </c>
    </row>
    <row r="4" spans="1:13" x14ac:dyDescent="0.3">
      <c r="B4" s="3">
        <v>2</v>
      </c>
      <c r="C4" s="3">
        <v>1</v>
      </c>
      <c r="D4" s="3">
        <v>2</v>
      </c>
      <c r="E4" s="3">
        <v>2</v>
      </c>
      <c r="F4" s="3">
        <v>1</v>
      </c>
      <c r="G4" s="3">
        <v>1</v>
      </c>
      <c r="H4" s="3">
        <v>3</v>
      </c>
      <c r="I4" s="3">
        <v>0</v>
      </c>
      <c r="J4" s="3">
        <v>3</v>
      </c>
      <c r="K4" s="3">
        <v>4</v>
      </c>
      <c r="L4">
        <v>3</v>
      </c>
      <c r="M4">
        <v>5</v>
      </c>
    </row>
    <row r="5" spans="1:13" x14ac:dyDescent="0.3">
      <c r="B5" s="3"/>
      <c r="C5" s="3"/>
      <c r="D5" s="3"/>
      <c r="E5" s="3"/>
      <c r="F5" s="3"/>
      <c r="G5" s="3"/>
      <c r="H5" s="3"/>
      <c r="I5" s="3"/>
      <c r="J5" s="3"/>
      <c r="K5" s="3"/>
    </row>
    <row r="6" spans="1:13" x14ac:dyDescent="0.3">
      <c r="A6" s="10" t="s">
        <v>6</v>
      </c>
      <c r="B6" s="4">
        <f>AVERAGE(B2:M4)</f>
        <v>2.8611111111111112</v>
      </c>
      <c r="C6" s="3"/>
      <c r="D6" s="3"/>
      <c r="E6" s="3"/>
      <c r="F6" s="3"/>
      <c r="G6" s="3"/>
      <c r="H6" s="3"/>
      <c r="I6" s="3"/>
      <c r="J6" s="3"/>
      <c r="K6" s="3"/>
    </row>
    <row r="7" spans="1:13" x14ac:dyDescent="0.3">
      <c r="B7" s="4"/>
      <c r="C7" s="3"/>
      <c r="D7" s="3"/>
      <c r="E7" s="3"/>
      <c r="F7" s="3"/>
      <c r="G7" s="3"/>
      <c r="H7" s="3"/>
      <c r="I7" s="3"/>
      <c r="J7" s="3"/>
      <c r="K7" s="3"/>
    </row>
    <row r="8" spans="1:13" x14ac:dyDescent="0.3">
      <c r="A8" s="10" t="s">
        <v>15</v>
      </c>
      <c r="B8">
        <f>MIN(B2:M4)</f>
        <v>0</v>
      </c>
      <c r="C8" s="3"/>
      <c r="D8" s="3"/>
      <c r="E8" s="3"/>
      <c r="F8" s="3"/>
      <c r="G8" s="3"/>
      <c r="H8" s="3"/>
      <c r="I8" s="3"/>
      <c r="J8" s="3"/>
      <c r="K8" s="3"/>
    </row>
    <row r="9" spans="1:13" x14ac:dyDescent="0.3">
      <c r="A9" s="10" t="s">
        <v>16</v>
      </c>
      <c r="B9">
        <f>MAX(B2:M4)</f>
        <v>7</v>
      </c>
      <c r="C9" s="3"/>
      <c r="D9" s="3"/>
      <c r="E9" s="3"/>
      <c r="F9" s="3"/>
      <c r="G9" s="3"/>
      <c r="H9" s="3"/>
      <c r="I9" s="3"/>
      <c r="J9" s="3"/>
      <c r="K9" s="3"/>
    </row>
    <row r="10" spans="1:13" x14ac:dyDescent="0.3">
      <c r="A10" s="10" t="s">
        <v>13</v>
      </c>
      <c r="B10">
        <v>0</v>
      </c>
      <c r="C10">
        <v>1</v>
      </c>
      <c r="D10">
        <v>2</v>
      </c>
      <c r="E10">
        <v>3</v>
      </c>
      <c r="F10">
        <v>4</v>
      </c>
      <c r="G10">
        <v>5</v>
      </c>
      <c r="H10">
        <v>6</v>
      </c>
      <c r="I10">
        <v>7</v>
      </c>
    </row>
    <row r="11" spans="1:13" x14ac:dyDescent="0.3">
      <c r="A11" s="10" t="s">
        <v>14</v>
      </c>
      <c r="B11">
        <f>COUNTIF(B2:M4,"="&amp;B10)</f>
        <v>5</v>
      </c>
      <c r="C11">
        <f>COUNTIF(B2:M4,"="&amp;C10)</f>
        <v>4</v>
      </c>
      <c r="D11">
        <f>COUNTIF(B2:M4,"="&amp;D10)</f>
        <v>6</v>
      </c>
      <c r="E11">
        <f>COUNTIF(B2:M4,"="&amp;E10)</f>
        <v>9</v>
      </c>
      <c r="F11">
        <f>COUNTIF(B2:M4,"="&amp;F10)</f>
        <v>6</v>
      </c>
      <c r="G11">
        <f>COUNTIF(B2:M4,"="&amp;G10)</f>
        <v>2</v>
      </c>
      <c r="H11">
        <f>COUNTIF(B2:M4,"="&amp;H10)</f>
        <v>2</v>
      </c>
      <c r="I11">
        <f>COUNTIF(B2:M4,"="&amp;I10)</f>
        <v>2</v>
      </c>
    </row>
    <row r="12" spans="1:13" ht="31.2" x14ac:dyDescent="0.3">
      <c r="A12" s="10" t="s">
        <v>19</v>
      </c>
      <c r="B12" s="8">
        <f t="shared" ref="B12:I12" si="0">B11/36</f>
        <v>0.1388888888888889</v>
      </c>
      <c r="C12" s="8">
        <f t="shared" si="0"/>
        <v>0.1111111111111111</v>
      </c>
      <c r="D12" s="8">
        <f t="shared" si="0"/>
        <v>0.16666666666666666</v>
      </c>
      <c r="E12" s="8">
        <f t="shared" si="0"/>
        <v>0.25</v>
      </c>
      <c r="F12" s="8">
        <f t="shared" si="0"/>
        <v>0.16666666666666666</v>
      </c>
      <c r="G12" s="8">
        <f t="shared" si="0"/>
        <v>5.5555555555555552E-2</v>
      </c>
      <c r="H12" s="8">
        <f t="shared" si="0"/>
        <v>5.5555555555555552E-2</v>
      </c>
      <c r="I12" s="8">
        <f t="shared" si="0"/>
        <v>5.5555555555555552E-2</v>
      </c>
    </row>
    <row r="13" spans="1:13" ht="31.2" x14ac:dyDescent="0.3">
      <c r="A13" s="9" t="s">
        <v>20</v>
      </c>
      <c r="B13" s="4">
        <f>B12</f>
        <v>0.1388888888888889</v>
      </c>
      <c r="C13" s="11">
        <f>SUM(B12:C12)</f>
        <v>0.25</v>
      </c>
      <c r="D13" s="11">
        <f>SUM(B12:D12)</f>
        <v>0.41666666666666663</v>
      </c>
      <c r="E13" s="11">
        <f>SUM(B12:E12)</f>
        <v>0.66666666666666663</v>
      </c>
      <c r="F13" s="11">
        <f>SUM(B12:F12)</f>
        <v>0.83333333333333326</v>
      </c>
      <c r="G13" s="11">
        <f>SUM(B12:G12)</f>
        <v>0.88888888888888884</v>
      </c>
      <c r="H13" s="11">
        <f>SUM(B12:H12)</f>
        <v>0.94444444444444442</v>
      </c>
      <c r="I13" s="11">
        <f>SUM(B12:I12)</f>
        <v>1</v>
      </c>
    </row>
    <row r="14" spans="1:13" ht="31.2" x14ac:dyDescent="0.3">
      <c r="A14" s="9" t="s">
        <v>18</v>
      </c>
      <c r="B14" s="4">
        <f t="shared" ref="B14:I14" si="1">EXP(-2.86)*POWER(2.86,B10)/FACT(B10)</f>
        <v>5.7268760265467358E-2</v>
      </c>
      <c r="C14" s="4">
        <f t="shared" si="1"/>
        <v>0.16378865435923665</v>
      </c>
      <c r="D14" s="4">
        <f t="shared" si="1"/>
        <v>0.23421777573370836</v>
      </c>
      <c r="E14" s="4">
        <f t="shared" si="1"/>
        <v>0.2232876128661353</v>
      </c>
      <c r="F14" s="4">
        <f t="shared" si="1"/>
        <v>0.15965064319928673</v>
      </c>
      <c r="G14" s="4">
        <f t="shared" si="1"/>
        <v>9.1320167909992006E-2</v>
      </c>
      <c r="H14" s="4">
        <f t="shared" si="1"/>
        <v>4.3529280037096184E-2</v>
      </c>
      <c r="I14" s="4">
        <f t="shared" si="1"/>
        <v>1.7784820129442158E-2</v>
      </c>
    </row>
    <row r="15" spans="1:13" ht="31.2" x14ac:dyDescent="0.3">
      <c r="A15" s="9" t="s">
        <v>17</v>
      </c>
      <c r="B15" s="4">
        <f>B14</f>
        <v>5.7268760265467358E-2</v>
      </c>
      <c r="C15" s="11">
        <f>SUM(B14:C14)</f>
        <v>0.22105741462470402</v>
      </c>
      <c r="D15" s="11">
        <f>SUM(B14:D14)</f>
        <v>0.45527519035841235</v>
      </c>
      <c r="E15" s="11">
        <f>SUM(B14:E14)</f>
        <v>0.67856280322454765</v>
      </c>
      <c r="F15" s="11">
        <f>SUM(B14:F14)</f>
        <v>0.83821344642383444</v>
      </c>
      <c r="G15" s="11">
        <f>SUM(B14:G14)</f>
        <v>0.92953361433382642</v>
      </c>
      <c r="H15" s="11">
        <f>SUM(B14:H14)</f>
        <v>0.97306289437092264</v>
      </c>
      <c r="I15" s="11">
        <f>SUM(B14:I14)</f>
        <v>0.9908477145003648</v>
      </c>
    </row>
    <row r="16" spans="1:13" x14ac:dyDescent="0.3">
      <c r="B16" s="3"/>
      <c r="D16" s="3"/>
      <c r="E16" s="3"/>
    </row>
    <row r="17" spans="1:9" x14ac:dyDescent="0.3">
      <c r="A17" s="10" t="s">
        <v>21</v>
      </c>
      <c r="B17" s="3"/>
      <c r="D17" s="3"/>
      <c r="E17" s="3"/>
    </row>
    <row r="18" spans="1:9" ht="31.2" x14ac:dyDescent="0.3">
      <c r="A18" s="9" t="s">
        <v>20</v>
      </c>
      <c r="B18" s="3">
        <v>0.06</v>
      </c>
      <c r="C18" s="3">
        <v>0.22</v>
      </c>
      <c r="D18" s="3">
        <v>0.46</v>
      </c>
      <c r="E18" s="3">
        <v>0.68</v>
      </c>
      <c r="F18" s="3">
        <v>0.84</v>
      </c>
      <c r="G18" s="3">
        <v>0.93</v>
      </c>
      <c r="H18" s="3">
        <v>0.97</v>
      </c>
      <c r="I18" s="3">
        <v>0.99</v>
      </c>
    </row>
    <row r="19" spans="1:9" ht="31.2" x14ac:dyDescent="0.3">
      <c r="A19" s="9" t="s">
        <v>17</v>
      </c>
      <c r="B19" s="3">
        <v>0.14000000000000001</v>
      </c>
      <c r="C19" s="3">
        <v>0.25</v>
      </c>
      <c r="D19" s="3">
        <v>0.42</v>
      </c>
      <c r="E19" s="3">
        <v>0.67</v>
      </c>
      <c r="F19" s="3">
        <v>0.83</v>
      </c>
      <c r="G19" s="3">
        <v>0.89</v>
      </c>
      <c r="H19" s="3">
        <v>0.94</v>
      </c>
      <c r="I19" s="3">
        <v>1</v>
      </c>
    </row>
    <row r="20" spans="1:9" x14ac:dyDescent="0.3">
      <c r="B20" s="3"/>
      <c r="D20" s="3"/>
      <c r="E20" s="3"/>
    </row>
    <row r="21" spans="1:9" x14ac:dyDescent="0.3">
      <c r="E21" s="3"/>
    </row>
    <row r="22" spans="1:9" x14ac:dyDescent="0.3">
      <c r="E22" s="3"/>
    </row>
    <row r="23" spans="1:9" x14ac:dyDescent="0.3">
      <c r="B23" s="3"/>
      <c r="C23" s="3"/>
      <c r="D23" s="3"/>
      <c r="E23" s="3"/>
    </row>
    <row r="24" spans="1:9" x14ac:dyDescent="0.3">
      <c r="B24" s="3"/>
      <c r="C24" s="3"/>
      <c r="D24" s="3"/>
      <c r="E24" s="3"/>
    </row>
    <row r="25" spans="1:9" x14ac:dyDescent="0.3">
      <c r="B25" s="3"/>
      <c r="C25" s="3"/>
      <c r="D25" s="3"/>
      <c r="E25" s="3"/>
    </row>
    <row r="26" spans="1:9" x14ac:dyDescent="0.3">
      <c r="B26" s="3"/>
      <c r="C26" s="3"/>
      <c r="D26" s="3"/>
      <c r="E26" s="3"/>
    </row>
    <row r="27" spans="1:9" x14ac:dyDescent="0.3">
      <c r="B27" s="3"/>
      <c r="C27" s="3"/>
      <c r="D27" s="3"/>
      <c r="E27" s="3"/>
    </row>
    <row r="28" spans="1:9" x14ac:dyDescent="0.3">
      <c r="B28" s="3"/>
      <c r="C28" s="3"/>
      <c r="D28" s="3"/>
      <c r="E28" s="3"/>
    </row>
    <row r="29" spans="1:9" x14ac:dyDescent="0.3">
      <c r="B29" s="3"/>
      <c r="C29" s="3"/>
      <c r="D29" s="3"/>
      <c r="E29" s="3"/>
    </row>
    <row r="30" spans="1:9" x14ac:dyDescent="0.3">
      <c r="B30" s="3"/>
      <c r="C30" s="3"/>
      <c r="D30" s="3"/>
      <c r="E30" s="3"/>
    </row>
    <row r="31" spans="1:9" x14ac:dyDescent="0.3">
      <c r="B31" s="3"/>
      <c r="C31" s="3"/>
      <c r="D31" s="3"/>
      <c r="E31" s="3"/>
    </row>
    <row r="32" spans="1:9" x14ac:dyDescent="0.3">
      <c r="B32" s="3"/>
      <c r="C32" s="3"/>
      <c r="D32" s="3"/>
      <c r="E32" s="3"/>
    </row>
    <row r="33" spans="2:5" x14ac:dyDescent="0.3">
      <c r="C33" s="3"/>
      <c r="D33" s="3"/>
      <c r="E33" s="3"/>
    </row>
    <row r="34" spans="2:5" x14ac:dyDescent="0.3">
      <c r="C34" s="3"/>
      <c r="D34" s="3"/>
      <c r="E34" s="3"/>
    </row>
    <row r="35" spans="2:5" x14ac:dyDescent="0.3">
      <c r="B35" s="3"/>
      <c r="C35" s="3"/>
    </row>
    <row r="36" spans="2:5" x14ac:dyDescent="0.3">
      <c r="B36" s="3"/>
      <c r="C36" s="3"/>
    </row>
    <row r="37" spans="2:5" x14ac:dyDescent="0.3">
      <c r="B37" s="3"/>
      <c r="C37" s="3"/>
    </row>
    <row r="38" spans="2:5" x14ac:dyDescent="0.3">
      <c r="B38" s="3"/>
      <c r="C38" s="3"/>
    </row>
    <row r="39" spans="2:5" x14ac:dyDescent="0.3">
      <c r="B39" s="3"/>
      <c r="C39" s="3"/>
    </row>
    <row r="40" spans="2:5" x14ac:dyDescent="0.3">
      <c r="B40" s="3"/>
      <c r="C40" s="3"/>
    </row>
    <row r="41" spans="2:5" x14ac:dyDescent="0.3">
      <c r="B41" s="3"/>
      <c r="C41" s="3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G22" sqref="G22"/>
    </sheetView>
  </sheetViews>
  <sheetFormatPr defaultRowHeight="15.6" x14ac:dyDescent="0.3"/>
  <cols>
    <col min="1" max="1" width="19.453125" customWidth="1"/>
  </cols>
  <sheetData>
    <row r="1" spans="1:11" x14ac:dyDescent="0.3">
      <c r="A1" t="s">
        <v>4</v>
      </c>
    </row>
    <row r="2" spans="1:11" x14ac:dyDescent="0.3">
      <c r="B2">
        <v>1.48</v>
      </c>
      <c r="C2">
        <v>0.24</v>
      </c>
      <c r="D2">
        <v>1.95</v>
      </c>
      <c r="E2">
        <v>0.2</v>
      </c>
      <c r="F2">
        <v>0.57999999999999996</v>
      </c>
      <c r="G2">
        <v>1.38</v>
      </c>
      <c r="H2">
        <v>0.04</v>
      </c>
      <c r="I2">
        <v>0.55000000000000004</v>
      </c>
      <c r="J2">
        <v>4.5599999999999996</v>
      </c>
      <c r="K2">
        <v>3.96</v>
      </c>
    </row>
    <row r="3" spans="1:11" x14ac:dyDescent="0.3">
      <c r="B3">
        <v>1.2</v>
      </c>
      <c r="C3">
        <v>1.79</v>
      </c>
      <c r="D3">
        <v>0.23</v>
      </c>
      <c r="E3">
        <v>0.08</v>
      </c>
      <c r="F3">
        <v>0.56000000000000005</v>
      </c>
      <c r="G3">
        <v>2.11</v>
      </c>
      <c r="H3">
        <v>1.38</v>
      </c>
      <c r="I3">
        <v>0.09</v>
      </c>
      <c r="J3">
        <v>0.12</v>
      </c>
      <c r="K3">
        <v>0.21</v>
      </c>
    </row>
    <row r="4" spans="1:11" x14ac:dyDescent="0.3">
      <c r="B4">
        <v>0.68</v>
      </c>
      <c r="C4">
        <v>0.05</v>
      </c>
      <c r="D4">
        <v>3.24</v>
      </c>
      <c r="E4">
        <v>2.52</v>
      </c>
      <c r="F4">
        <v>0.01</v>
      </c>
      <c r="G4">
        <v>0</v>
      </c>
      <c r="H4">
        <v>2.06</v>
      </c>
      <c r="I4">
        <v>0.85</v>
      </c>
      <c r="J4">
        <v>0.76</v>
      </c>
      <c r="K4">
        <v>3.55</v>
      </c>
    </row>
    <row r="6" spans="1:11" ht="31.2" x14ac:dyDescent="0.3">
      <c r="A6" s="10" t="s">
        <v>6</v>
      </c>
      <c r="B6" s="16">
        <f>AVERAGEIF(B2:M4, "&gt;0")</f>
        <v>1.2562068965517239</v>
      </c>
    </row>
    <row r="7" spans="1:11" x14ac:dyDescent="0.3">
      <c r="B7" s="2"/>
    </row>
    <row r="8" spans="1:11" x14ac:dyDescent="0.3">
      <c r="A8" t="s">
        <v>25</v>
      </c>
      <c r="B8" s="2"/>
    </row>
    <row r="9" spans="1:11" x14ac:dyDescent="0.3">
      <c r="B9" s="2">
        <f>IF(B2=0,"",LN(B2))</f>
        <v>0.39204208777602367</v>
      </c>
      <c r="C9" s="2">
        <f>IF(C2=0,"",LN(C2))</f>
        <v>-1.4271163556401458</v>
      </c>
      <c r="D9" s="2">
        <f>IF(D2=0,"",LN(D2))</f>
        <v>0.66782937257565544</v>
      </c>
      <c r="E9" s="2">
        <f>IF(E2=0,"",LN(E2))</f>
        <v>-1.6094379124341003</v>
      </c>
      <c r="F9" s="2">
        <f>IF(F2=0,"",LN(F2))</f>
        <v>-0.54472717544167215</v>
      </c>
      <c r="G9" s="2">
        <f>IF(G2=0,"",LN(G2))</f>
        <v>0.32208349916911322</v>
      </c>
      <c r="H9" s="2">
        <f>IF(H2=0,"",LN(H2))</f>
        <v>-3.2188758248682006</v>
      </c>
      <c r="I9" s="2">
        <f>IF(I2=0,"",LN(I2))</f>
        <v>-0.59783700075562041</v>
      </c>
      <c r="J9" s="2">
        <f>IF(J2=0,"",LN(J2))</f>
        <v>1.5173226235262947</v>
      </c>
      <c r="K9" s="2">
        <f>IF(K2=0,"",LN(K2))</f>
        <v>1.3762440252663892</v>
      </c>
    </row>
    <row r="10" spans="1:11" x14ac:dyDescent="0.3">
      <c r="B10" s="2">
        <f>IF(B3=0,"",LN(B3))</f>
        <v>0.18232155679395459</v>
      </c>
      <c r="C10" s="2">
        <f>IF(C3=0,"",LN(C3))</f>
        <v>0.58221561985266368</v>
      </c>
      <c r="D10" s="2">
        <f>IF(D3=0,"",LN(D3))</f>
        <v>-1.4696759700589417</v>
      </c>
      <c r="E10" s="2">
        <f>IF(E3=0,"",LN(E3))</f>
        <v>-2.5257286443082556</v>
      </c>
      <c r="F10" s="2">
        <f>IF(F3=0,"",LN(F3))</f>
        <v>-0.57981849525294205</v>
      </c>
      <c r="G10" s="2">
        <f>IF(G3=0,"",LN(G3))</f>
        <v>0.74668794748797507</v>
      </c>
      <c r="H10" s="2">
        <f>IF(H3=0,"",LN(H3))</f>
        <v>0.32208349916911322</v>
      </c>
      <c r="I10" s="2">
        <f>IF(I3=0,"",LN(I3))</f>
        <v>-2.4079456086518722</v>
      </c>
      <c r="J10" s="2">
        <f>IF(J3=0,"",LN(J3))</f>
        <v>-2.120263536200091</v>
      </c>
      <c r="K10" s="2">
        <f>IF(K3=0,"",LN(K3))</f>
        <v>-1.5606477482646683</v>
      </c>
    </row>
    <row r="11" spans="1:11" x14ac:dyDescent="0.3">
      <c r="B11" s="2">
        <f>IF(B4=0,"",LN(B4))</f>
        <v>-0.38566248081198462</v>
      </c>
      <c r="C11" s="2">
        <f>IF(C4=0,"",LN(C4))</f>
        <v>-2.9957322735539909</v>
      </c>
      <c r="D11" s="2">
        <f>IF(D4=0,"",LN(D4))</f>
        <v>1.1755733298042381</v>
      </c>
      <c r="E11" s="2">
        <f>IF(E4=0,"",LN(E4))</f>
        <v>0.9242589015233319</v>
      </c>
      <c r="F11" s="2">
        <f>IF(F4=0,"",LN(F4))</f>
        <v>-4.6051701859880909</v>
      </c>
      <c r="G11" s="2" t="str">
        <f>IF(G4=0,"",LN(G4))</f>
        <v/>
      </c>
      <c r="H11" s="2">
        <f>IF(H4=0,"",LN(H4))</f>
        <v>0.72270598280148979</v>
      </c>
      <c r="I11" s="2">
        <f>IF(I4=0,"",LN(I4))</f>
        <v>-0.16251892949777494</v>
      </c>
      <c r="J11" s="2">
        <f>IF(J4=0,"",LN(J4))</f>
        <v>-0.2744368457017603</v>
      </c>
      <c r="K11" s="2">
        <f>IF(K4=0,"",LN(K4))</f>
        <v>1.2669476034873244</v>
      </c>
    </row>
    <row r="12" spans="1:11" x14ac:dyDescent="0.3">
      <c r="B12" s="2"/>
    </row>
    <row r="13" spans="1:11" x14ac:dyDescent="0.3">
      <c r="A13" t="s">
        <v>26</v>
      </c>
      <c r="B13" s="2">
        <f>1/(LN(B6)-SUM(B9:K11)/COUNT(B9:K11))</f>
        <v>1.2662602228228523</v>
      </c>
    </row>
    <row r="14" spans="1:11" x14ac:dyDescent="0.3">
      <c r="B14" s="2"/>
    </row>
    <row r="15" spans="1:11" x14ac:dyDescent="0.3">
      <c r="A15" t="s">
        <v>34</v>
      </c>
      <c r="B15" s="19">
        <v>0</v>
      </c>
      <c r="C15">
        <v>1</v>
      </c>
      <c r="D15">
        <v>2</v>
      </c>
      <c r="E15">
        <v>3</v>
      </c>
      <c r="F15">
        <v>4</v>
      </c>
      <c r="G15">
        <v>5</v>
      </c>
    </row>
    <row r="16" spans="1:11" x14ac:dyDescent="0.3">
      <c r="A16" t="s">
        <v>31</v>
      </c>
      <c r="B16" s="2">
        <v>0</v>
      </c>
      <c r="C16">
        <v>0.19700000000000001</v>
      </c>
      <c r="D16">
        <v>0.54100000000000004</v>
      </c>
      <c r="E16">
        <v>1.079</v>
      </c>
      <c r="F16">
        <v>2.0640000000000001</v>
      </c>
      <c r="G16" s="18" t="s">
        <v>32</v>
      </c>
    </row>
    <row r="17" spans="1:7" x14ac:dyDescent="0.3">
      <c r="A17" t="s">
        <v>33</v>
      </c>
      <c r="B17" s="2"/>
      <c r="C17">
        <f>COUNTIF(B2:K4,"&lt;"&amp;C16)</f>
        <v>7</v>
      </c>
      <c r="D17">
        <f>COUNTIF(B2:K4,"&lt;"&amp;D16)-C17</f>
        <v>4</v>
      </c>
      <c r="E17">
        <f>COUNTIF(B2:K4,"&lt;"&amp;E16)-D17-C17</f>
        <v>6</v>
      </c>
      <c r="F17">
        <f>COUNTIF(B2:K4,"&lt;"&amp;F16)-SUM(C17:E17)</f>
        <v>7</v>
      </c>
      <c r="G17">
        <f>COUNT(B2:K4)-SUM(C17:F17)</f>
        <v>6</v>
      </c>
    </row>
    <row r="18" spans="1:7" x14ac:dyDescent="0.3">
      <c r="A18" t="s">
        <v>35</v>
      </c>
      <c r="B18" s="2"/>
      <c r="C18">
        <f>30*0.2</f>
        <v>6</v>
      </c>
      <c r="D18">
        <f>30*0.2</f>
        <v>6</v>
      </c>
      <c r="E18">
        <f>30*0.2</f>
        <v>6</v>
      </c>
      <c r="F18">
        <f>30*0.2</f>
        <v>6</v>
      </c>
      <c r="G18">
        <f>30*0.2</f>
        <v>6</v>
      </c>
    </row>
    <row r="19" spans="1:7" x14ac:dyDescent="0.3">
      <c r="A19" t="s">
        <v>36</v>
      </c>
      <c r="B19" s="2"/>
      <c r="C19" s="2">
        <f>(C17-C18)*(C17-C18)/C18</f>
        <v>0.16666666666666666</v>
      </c>
      <c r="D19" s="2">
        <f>(D17-D18)*(D17-D18)/D18</f>
        <v>0.66666666666666663</v>
      </c>
      <c r="E19" s="2">
        <f>(E17-E18)*(E17-E18)/E18</f>
        <v>0</v>
      </c>
      <c r="F19" s="2">
        <f>(F17-F18)*(F17-F18)/F18</f>
        <v>0.16666666666666666</v>
      </c>
      <c r="G19" s="2">
        <f>(G17-G18)*(G17-G18)/G18</f>
        <v>0</v>
      </c>
    </row>
    <row r="20" spans="1:7" x14ac:dyDescent="0.3">
      <c r="A20" t="s">
        <v>37</v>
      </c>
      <c r="B20" s="2">
        <f>SUM(C19:G19)</f>
        <v>0.99999999999999989</v>
      </c>
    </row>
    <row r="21" spans="1:7" x14ac:dyDescent="0.3">
      <c r="B21" s="2"/>
    </row>
    <row r="22" spans="1:7" x14ac:dyDescent="0.3">
      <c r="B22" s="2"/>
    </row>
    <row r="23" spans="1:7" x14ac:dyDescent="0.3">
      <c r="B23" s="2"/>
    </row>
    <row r="24" spans="1:7" x14ac:dyDescent="0.3">
      <c r="B24" s="2"/>
    </row>
    <row r="25" spans="1:7" x14ac:dyDescent="0.3">
      <c r="B25" s="2"/>
    </row>
    <row r="26" spans="1:7" x14ac:dyDescent="0.3">
      <c r="B26" s="2"/>
    </row>
    <row r="27" spans="1:7" x14ac:dyDescent="0.3">
      <c r="B27" s="2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opLeftCell="A7" workbookViewId="0">
      <selection activeCell="B27" sqref="B27"/>
    </sheetView>
  </sheetViews>
  <sheetFormatPr defaultColWidth="10.90625" defaultRowHeight="15.6" x14ac:dyDescent="0.3"/>
  <cols>
    <col min="1" max="1" width="13.1796875" customWidth="1"/>
  </cols>
  <sheetData>
    <row r="1" spans="1:28" x14ac:dyDescent="0.3">
      <c r="A1" t="s">
        <v>5</v>
      </c>
    </row>
    <row r="2" spans="1:28" x14ac:dyDescent="0.3">
      <c r="B2" s="12">
        <v>159.5</v>
      </c>
      <c r="C2">
        <v>24.8</v>
      </c>
      <c r="D2">
        <v>270.7</v>
      </c>
      <c r="E2">
        <v>0.3</v>
      </c>
      <c r="F2">
        <v>23</v>
      </c>
      <c r="G2">
        <v>287.3</v>
      </c>
      <c r="H2">
        <v>90.2</v>
      </c>
      <c r="I2">
        <v>708.3</v>
      </c>
      <c r="J2">
        <v>3387</v>
      </c>
      <c r="K2">
        <v>6037.5</v>
      </c>
      <c r="L2">
        <v>909.1</v>
      </c>
      <c r="M2">
        <v>12.6</v>
      </c>
    </row>
    <row r="3" spans="1:28" x14ac:dyDescent="0.3">
      <c r="B3" s="12">
        <v>157.1</v>
      </c>
      <c r="C3">
        <v>141.80000000000001</v>
      </c>
      <c r="D3">
        <v>1.2</v>
      </c>
      <c r="E3">
        <v>329.2</v>
      </c>
      <c r="F3">
        <v>125</v>
      </c>
      <c r="G3">
        <v>22.4</v>
      </c>
      <c r="H3">
        <v>12.8</v>
      </c>
      <c r="I3">
        <v>1.1000000000000001</v>
      </c>
      <c r="J3">
        <v>226.7</v>
      </c>
      <c r="K3">
        <v>3.6</v>
      </c>
      <c r="L3">
        <v>710.6</v>
      </c>
      <c r="M3">
        <v>2.1</v>
      </c>
    </row>
    <row r="4" spans="1:28" x14ac:dyDescent="0.3">
      <c r="B4" s="12">
        <v>363.8</v>
      </c>
      <c r="C4">
        <v>1.3</v>
      </c>
      <c r="D4">
        <v>18.899999999999999</v>
      </c>
      <c r="E4">
        <v>145.6</v>
      </c>
      <c r="F4">
        <v>54.6</v>
      </c>
      <c r="G4">
        <v>92.1</v>
      </c>
      <c r="H4">
        <v>4119.8999999999996</v>
      </c>
      <c r="I4">
        <v>490.5</v>
      </c>
      <c r="J4">
        <v>151</v>
      </c>
      <c r="K4">
        <v>359.4</v>
      </c>
      <c r="L4">
        <v>8.5</v>
      </c>
      <c r="M4">
        <v>12385.6</v>
      </c>
    </row>
    <row r="6" spans="1:28" x14ac:dyDescent="0.3">
      <c r="A6" s="10" t="s">
        <v>15</v>
      </c>
      <c r="B6">
        <f>MIN(B2:M4)</f>
        <v>0.3</v>
      </c>
    </row>
    <row r="7" spans="1:28" x14ac:dyDescent="0.3">
      <c r="A7" s="10" t="s">
        <v>22</v>
      </c>
      <c r="B7" s="13">
        <v>1.1000000000000001</v>
      </c>
    </row>
    <row r="8" spans="1:28" x14ac:dyDescent="0.3">
      <c r="A8" s="10" t="s">
        <v>16</v>
      </c>
      <c r="B8">
        <f>MAX(B2:M4)</f>
        <v>12385.6</v>
      </c>
    </row>
    <row r="10" spans="1:28" x14ac:dyDescent="0.3">
      <c r="A10" s="10" t="s">
        <v>23</v>
      </c>
      <c r="B10" s="6">
        <f>(B6*B8-B7*B7)/(B6+B8-2*B7)</f>
        <v>0.29994831916147841</v>
      </c>
    </row>
    <row r="12" spans="1:28" ht="25.95" customHeight="1" x14ac:dyDescent="0.3">
      <c r="A12" s="15" t="s">
        <v>24</v>
      </c>
      <c r="B12" s="15"/>
      <c r="C12" s="15"/>
      <c r="D12" s="15"/>
    </row>
    <row r="13" spans="1:28" x14ac:dyDescent="0.3">
      <c r="B13">
        <f t="shared" ref="B13:M13" si="0">B2-0.3</f>
        <v>159.19999999999999</v>
      </c>
      <c r="C13">
        <f t="shared" si="0"/>
        <v>24.5</v>
      </c>
      <c r="D13">
        <f t="shared" si="0"/>
        <v>270.39999999999998</v>
      </c>
      <c r="E13">
        <f t="shared" si="0"/>
        <v>0</v>
      </c>
      <c r="F13">
        <f t="shared" si="0"/>
        <v>22.7</v>
      </c>
      <c r="G13">
        <f t="shared" si="0"/>
        <v>287</v>
      </c>
      <c r="H13">
        <f t="shared" si="0"/>
        <v>89.9</v>
      </c>
      <c r="I13">
        <f t="shared" si="0"/>
        <v>708</v>
      </c>
      <c r="J13">
        <f t="shared" si="0"/>
        <v>3386.7</v>
      </c>
      <c r="K13">
        <f t="shared" si="0"/>
        <v>6037.2</v>
      </c>
      <c r="L13">
        <f t="shared" si="0"/>
        <v>908.80000000000007</v>
      </c>
      <c r="M13">
        <f t="shared" si="0"/>
        <v>12.299999999999999</v>
      </c>
      <c r="U13" s="12"/>
      <c r="V13" s="12"/>
      <c r="AB13" s="12"/>
    </row>
    <row r="14" spans="1:28" x14ac:dyDescent="0.3">
      <c r="B14">
        <f t="shared" ref="B14:M14" si="1">B3-0.3</f>
        <v>156.79999999999998</v>
      </c>
      <c r="C14">
        <f t="shared" si="1"/>
        <v>141.5</v>
      </c>
      <c r="D14">
        <f t="shared" si="1"/>
        <v>0.89999999999999991</v>
      </c>
      <c r="E14">
        <f t="shared" si="1"/>
        <v>328.9</v>
      </c>
      <c r="F14">
        <f t="shared" si="1"/>
        <v>124.7</v>
      </c>
      <c r="G14">
        <f t="shared" si="1"/>
        <v>22.099999999999998</v>
      </c>
      <c r="H14">
        <f t="shared" si="1"/>
        <v>12.5</v>
      </c>
      <c r="I14">
        <f t="shared" si="1"/>
        <v>0.8</v>
      </c>
      <c r="J14">
        <f t="shared" si="1"/>
        <v>226.39999999999998</v>
      </c>
      <c r="K14">
        <f t="shared" si="1"/>
        <v>3.3000000000000003</v>
      </c>
      <c r="L14">
        <f t="shared" si="1"/>
        <v>710.30000000000007</v>
      </c>
      <c r="M14">
        <f t="shared" si="1"/>
        <v>1.8</v>
      </c>
    </row>
    <row r="15" spans="1:28" x14ac:dyDescent="0.3">
      <c r="B15">
        <f t="shared" ref="B15:M15" si="2">B4-0.3</f>
        <v>363.5</v>
      </c>
      <c r="C15">
        <f t="shared" si="2"/>
        <v>1</v>
      </c>
      <c r="D15">
        <f t="shared" si="2"/>
        <v>18.599999999999998</v>
      </c>
      <c r="E15">
        <f t="shared" si="2"/>
        <v>145.29999999999998</v>
      </c>
      <c r="F15">
        <f t="shared" si="2"/>
        <v>54.300000000000004</v>
      </c>
      <c r="G15">
        <f t="shared" si="2"/>
        <v>91.8</v>
      </c>
      <c r="H15">
        <f t="shared" si="2"/>
        <v>4119.5999999999995</v>
      </c>
      <c r="I15">
        <f t="shared" si="2"/>
        <v>490.2</v>
      </c>
      <c r="J15">
        <f t="shared" si="2"/>
        <v>150.69999999999999</v>
      </c>
      <c r="K15">
        <f t="shared" si="2"/>
        <v>359.09999999999997</v>
      </c>
      <c r="L15">
        <f t="shared" si="2"/>
        <v>8.1999999999999993</v>
      </c>
      <c r="M15">
        <f t="shared" si="2"/>
        <v>12385.300000000001</v>
      </c>
    </row>
    <row r="17" spans="1:13" x14ac:dyDescent="0.3">
      <c r="A17" t="s">
        <v>25</v>
      </c>
    </row>
    <row r="18" spans="1:13" x14ac:dyDescent="0.3">
      <c r="B18" s="2">
        <f>LN(B13)</f>
        <v>5.0701612734102826</v>
      </c>
      <c r="C18" s="2">
        <f>LN(C13)</f>
        <v>3.1986731175506815</v>
      </c>
      <c r="D18" s="2">
        <f>LN(D13)</f>
        <v>5.5999023441688092</v>
      </c>
      <c r="E18" s="17" t="s">
        <v>30</v>
      </c>
      <c r="F18" s="2">
        <f>LN(F13)</f>
        <v>3.122364924487357</v>
      </c>
      <c r="G18" s="2">
        <f>LN(G13)</f>
        <v>5.6594822157596214</v>
      </c>
      <c r="H18" s="2">
        <f>LN(H13)</f>
        <v>4.498697941477575</v>
      </c>
      <c r="I18" s="2">
        <f>LN(I13)</f>
        <v>6.5624440936937196</v>
      </c>
      <c r="J18" s="2">
        <f>LN(J13)</f>
        <v>8.1276112749356102</v>
      </c>
      <c r="K18" s="2">
        <f>LN(K13)</f>
        <v>8.7056956072852731</v>
      </c>
      <c r="L18" s="2">
        <f>LN(L13)</f>
        <v>6.8121250479668873</v>
      </c>
      <c r="M18" s="2">
        <f>LN(M13)</f>
        <v>2.5095992623783716</v>
      </c>
    </row>
    <row r="19" spans="1:13" x14ac:dyDescent="0.3">
      <c r="B19" s="2">
        <f>LN(B14)</f>
        <v>5.0549711079163071</v>
      </c>
      <c r="C19" s="2">
        <f>LN(C14)</f>
        <v>4.9522997170832923</v>
      </c>
      <c r="D19" s="2">
        <f>LN(D14)</f>
        <v>-0.10536051565782641</v>
      </c>
      <c r="E19" s="2">
        <f>LN(E14)</f>
        <v>5.7957537531950116</v>
      </c>
      <c r="F19" s="2">
        <f>LN(F14)</f>
        <v>4.8259108526859906</v>
      </c>
      <c r="G19" s="2">
        <f>LN(G14)</f>
        <v>3.095577608523707</v>
      </c>
      <c r="H19" s="2">
        <f>LN(H14)</f>
        <v>2.5257286443082556</v>
      </c>
      <c r="I19" s="2">
        <f>LN(I14)</f>
        <v>-0.22314355131420971</v>
      </c>
      <c r="J19" s="2">
        <f>LN(J14)</f>
        <v>5.422303346329028</v>
      </c>
      <c r="K19" s="2">
        <f>LN(K14)</f>
        <v>1.1939224684724346</v>
      </c>
      <c r="L19" s="2">
        <f>LN(L14)</f>
        <v>6.5656874160037644</v>
      </c>
      <c r="M19" s="2">
        <f>LN(M14)</f>
        <v>0.58778666490211906</v>
      </c>
    </row>
    <row r="20" spans="1:13" x14ac:dyDescent="0.3">
      <c r="B20" s="2">
        <f>LN(B15)</f>
        <v>5.8957792969735738</v>
      </c>
      <c r="C20" s="2">
        <f>LN(C15)</f>
        <v>0</v>
      </c>
      <c r="D20" s="2">
        <f>LN(D15)</f>
        <v>2.9231615807191553</v>
      </c>
      <c r="E20" s="2">
        <f>LN(E15)</f>
        <v>4.9788005705762375</v>
      </c>
      <c r="F20" s="2">
        <f>LN(F15)</f>
        <v>3.9945242269398897</v>
      </c>
      <c r="G20" s="2">
        <f>LN(G15)</f>
        <v>4.5196122976264448</v>
      </c>
      <c r="H20" s="2">
        <f>LN(H15)</f>
        <v>8.3235113502516462</v>
      </c>
      <c r="I20" s="2">
        <f>LN(I15)</f>
        <v>6.1948134710940126</v>
      </c>
      <c r="J20" s="2">
        <f>LN(J15)</f>
        <v>5.0152911056324498</v>
      </c>
      <c r="K20" s="2">
        <f>LN(K15)</f>
        <v>5.8836009012320369</v>
      </c>
      <c r="L20" s="2">
        <f>LN(L15)</f>
        <v>2.1041341542702074</v>
      </c>
      <c r="M20" s="2">
        <f>LN(M15)</f>
        <v>9.4242655644803133</v>
      </c>
    </row>
    <row r="22" spans="1:13" x14ac:dyDescent="0.3">
      <c r="A22" t="s">
        <v>27</v>
      </c>
      <c r="B22" s="6">
        <f>SUM(B18:M20)/COUNT(B18:M20)</f>
        <v>4.5375911181530881</v>
      </c>
    </row>
    <row r="23" spans="1:13" x14ac:dyDescent="0.3">
      <c r="A23" t="s">
        <v>29</v>
      </c>
      <c r="B23" s="6"/>
    </row>
    <row r="24" spans="1:13" x14ac:dyDescent="0.3">
      <c r="B24" s="2">
        <f>POWER(B18-4.54,2)</f>
        <v>0.28107097582401236</v>
      </c>
      <c r="C24" s="2">
        <f>POWER(C18-4.54,2)</f>
        <v>1.7991578055812079</v>
      </c>
      <c r="D24" s="2">
        <f>POWER(D18-4.54,2)</f>
        <v>1.1233929791745367</v>
      </c>
      <c r="E24" s="2"/>
      <c r="F24" s="2">
        <f>POWER(F18-4.54,2)</f>
        <v>2.0096892073237371</v>
      </c>
      <c r="G24" s="2">
        <f>POWER(G18-4.54,2)</f>
        <v>1.2532404314020715</v>
      </c>
      <c r="H24" s="2">
        <f>POWER(H18-4.54,2)</f>
        <v>1.7058600381898261E-3</v>
      </c>
      <c r="I24" s="2">
        <f>POWER(I18-4.54,2)</f>
        <v>4.090280112116611</v>
      </c>
      <c r="J24" s="2">
        <f>POWER(J18-4.54,2)</f>
        <v>12.870954660045115</v>
      </c>
      <c r="K24" s="2">
        <f>POWER(K18-4.54,2)</f>
        <v>17.353019892555821</v>
      </c>
      <c r="L24" s="2">
        <f>POWER(L18-4.54,2)</f>
        <v>5.1625522335985297</v>
      </c>
      <c r="M24" s="2">
        <f>POWER(M18-4.54,2)</f>
        <v>4.1225271553344527</v>
      </c>
    </row>
    <row r="25" spans="1:13" x14ac:dyDescent="0.3">
      <c r="B25" s="2">
        <f>POWER(B19-4.54,2)</f>
        <v>0.26519524198854877</v>
      </c>
      <c r="C25" s="2">
        <f>POWER(C19-4.54,2)</f>
        <v>0.16999105670696285</v>
      </c>
      <c r="D25" s="2">
        <f>POWER(D19-4.54,2)</f>
        <v>21.579374320432752</v>
      </c>
      <c r="E25" s="2">
        <f>POWER(E19-4.54,2)</f>
        <v>1.5769174886633581</v>
      </c>
      <c r="F25" s="2">
        <f>POWER(F19-4.54,2)</f>
        <v>8.1745015683630212E-2</v>
      </c>
      <c r="G25" s="2">
        <f>POWER(G19-4.54,2)</f>
        <v>2.0863560449980936</v>
      </c>
      <c r="H25" s="2">
        <f>POWER(H19-4.54,2)</f>
        <v>4.0572890943602582</v>
      </c>
      <c r="I25" s="2">
        <f>POWER(I19-4.54,2)</f>
        <v>22.68753649042614</v>
      </c>
      <c r="J25" s="2">
        <f>POWER(J19-4.54,2)</f>
        <v>0.77845919494340066</v>
      </c>
      <c r="K25" s="2">
        <f>POWER(K19-4.54,2)</f>
        <v>11.196234846993605</v>
      </c>
      <c r="L25" s="2">
        <f>POWER(L19-4.54,2)</f>
        <v>4.103409507356008</v>
      </c>
      <c r="M25" s="2">
        <f>POWER(M19-4.54,2)</f>
        <v>15.619990246125516</v>
      </c>
    </row>
    <row r="26" spans="1:13" x14ac:dyDescent="0.3">
      <c r="B26" s="2">
        <f>POWER(B20-4.54,2)</f>
        <v>1.838137502102158</v>
      </c>
      <c r="C26" s="2">
        <f>POWER(C20-4.54,2)</f>
        <v>20.611599999999999</v>
      </c>
      <c r="D26" s="2">
        <f>POWER(D20-4.54,2)</f>
        <v>2.6141664740625807</v>
      </c>
      <c r="E26" s="2">
        <f>POWER(E20-4.54,2)</f>
        <v>0.19254594073803155</v>
      </c>
      <c r="F26" s="2">
        <f>POWER(F20-4.54,2)</f>
        <v>0.29754381899552496</v>
      </c>
      <c r="G26" s="2">
        <f>POWER(G20-4.54,2)</f>
        <v>4.1565840807267039E-4</v>
      </c>
      <c r="H26" s="2">
        <f>POWER(H20-4.54,2)</f>
        <v>14.314958137483035</v>
      </c>
      <c r="I26" s="2">
        <f>POWER(I20-4.54,2)</f>
        <v>2.7384076241142141</v>
      </c>
      <c r="J26" s="2">
        <f>POWER(J20-4.54,2)</f>
        <v>0.22590163509331657</v>
      </c>
      <c r="K26" s="2">
        <f>POWER(K20-4.54,2)</f>
        <v>1.8052633817915418</v>
      </c>
      <c r="L26" s="2">
        <f>POWER(L20-4.54,2)</f>
        <v>5.933442418392918</v>
      </c>
      <c r="M26" s="2">
        <f>POWER(M20-4.54,2)</f>
        <v>23.856050104368194</v>
      </c>
    </row>
    <row r="27" spans="1:13" x14ac:dyDescent="0.3">
      <c r="A27" t="s">
        <v>28</v>
      </c>
      <c r="B27" s="6">
        <f>SQRT(SUM(B24:M26)/COUNT(B24:M26))</f>
        <v>2.441887575259424</v>
      </c>
    </row>
  </sheetData>
  <sortState columnSort="1" ref="A13:AK13">
    <sortCondition ref="A13:AK13"/>
  </sortState>
  <mergeCells count="1">
    <mergeCell ref="A12:D12"/>
  </mergeCells>
  <phoneticPr fontId="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Problem 1</vt:lpstr>
      <vt:lpstr>Problem 2</vt:lpstr>
      <vt:lpstr>Problem 3</vt:lpstr>
      <vt:lpstr>Problem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Li</dc:creator>
  <cp:lastModifiedBy>lij</cp:lastModifiedBy>
  <dcterms:created xsi:type="dcterms:W3CDTF">2016-11-27T14:24:26Z</dcterms:created>
  <dcterms:modified xsi:type="dcterms:W3CDTF">2016-12-01T06:01:11Z</dcterms:modified>
</cp:coreProperties>
</file>